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K:\Investice\Stavby\Zdravotnictví\_NPK_Svitavska_nemocnice_1_etapa_modernizace\04_Soutěž stavba_(VZMR, ZPŘ...)\3_Zadávací dokumentace\RPK 24. 11. 2025\"/>
    </mc:Choice>
  </mc:AlternateContent>
  <xr:revisionPtr revIDLastSave="0" documentId="13_ncr:1_{EF36B80A-B6E1-4B9B-A004-9A3DB0CC866F}" xr6:coauthVersionLast="47" xr6:coauthVersionMax="47" xr10:uidLastSave="{00000000-0000-0000-0000-000000000000}"/>
  <bookViews>
    <workbookView xWindow="-120" yWindow="-120" windowWidth="29040" windowHeight="15720" activeTab="2" xr2:uid="{00000000-000D-0000-FFFF-FFFF00000000}"/>
  </bookViews>
  <sheets>
    <sheet name="Doplatková kalkulačka" sheetId="3" r:id="rId1"/>
    <sheet name="Vzor s historickými daty" sheetId="2" r:id="rId2"/>
    <sheet name="Popis fungování"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3" l="1"/>
  <c r="I3" i="3" s="1"/>
  <c r="G4" i="3"/>
  <c r="G5" i="3"/>
  <c r="G6" i="3"/>
  <c r="G7" i="3"/>
  <c r="G8" i="3"/>
  <c r="I8" i="3" s="1"/>
  <c r="G9" i="3"/>
  <c r="I9" i="3" s="1"/>
  <c r="G10" i="3"/>
  <c r="I10" i="3" s="1"/>
  <c r="G11" i="3"/>
  <c r="I11" i="3" s="1"/>
  <c r="G12" i="3"/>
  <c r="I12" i="3" s="1"/>
  <c r="G13" i="3"/>
  <c r="I13" i="3" s="1"/>
  <c r="G14" i="3"/>
  <c r="I14" i="3" s="1"/>
  <c r="G15" i="3"/>
  <c r="I15" i="3" s="1"/>
  <c r="G16" i="3"/>
  <c r="G17" i="3"/>
  <c r="G18" i="3"/>
  <c r="G19" i="3"/>
  <c r="G20" i="3"/>
  <c r="I20" i="3" s="1"/>
  <c r="G21" i="3"/>
  <c r="I21" i="3" s="1"/>
  <c r="G2" i="3"/>
  <c r="I8" i="2"/>
  <c r="I9" i="2"/>
  <c r="I10" i="2"/>
  <c r="I11" i="2"/>
  <c r="I12" i="2"/>
  <c r="I13" i="2"/>
  <c r="I14" i="2"/>
  <c r="I15" i="2"/>
  <c r="I16" i="2"/>
  <c r="I17" i="2"/>
  <c r="I18" i="2"/>
  <c r="I7" i="2"/>
  <c r="I4" i="3"/>
  <c r="I5" i="3"/>
  <c r="I6" i="3"/>
  <c r="I7" i="3"/>
  <c r="I16" i="3"/>
  <c r="I17" i="3"/>
  <c r="I18" i="3"/>
  <c r="I19" i="3"/>
  <c r="I2" i="3"/>
  <c r="F3" i="3"/>
  <c r="F4" i="3"/>
  <c r="F5" i="3"/>
  <c r="F6" i="3"/>
  <c r="F7" i="3"/>
  <c r="F8" i="3"/>
  <c r="F9" i="3"/>
  <c r="F10" i="3"/>
  <c r="F11" i="3"/>
  <c r="F12" i="3"/>
  <c r="F13" i="3"/>
  <c r="F14" i="3"/>
  <c r="F15" i="3"/>
  <c r="F16" i="3"/>
  <c r="F17" i="3"/>
  <c r="F18" i="3"/>
  <c r="F19" i="3"/>
  <c r="F20" i="3"/>
  <c r="F21" i="3"/>
  <c r="F2" i="3"/>
  <c r="E2" i="3"/>
  <c r="D4" i="3"/>
  <c r="D5" i="3"/>
  <c r="D6" i="3"/>
  <c r="D7" i="3"/>
  <c r="D8" i="3"/>
  <c r="D9" i="3"/>
  <c r="D10" i="3"/>
  <c r="D11" i="3"/>
  <c r="D12" i="3"/>
  <c r="D13" i="3"/>
  <c r="D14" i="3"/>
  <c r="D15" i="3"/>
  <c r="D16" i="3"/>
  <c r="D17" i="3"/>
  <c r="D18" i="3"/>
  <c r="D19" i="3"/>
  <c r="D20" i="3"/>
  <c r="D21" i="3"/>
  <c r="D3" i="3"/>
  <c r="E11" i="3" s="1"/>
  <c r="E10" i="3" l="1"/>
  <c r="E21" i="3"/>
  <c r="E9" i="3"/>
  <c r="E20" i="3"/>
  <c r="E8" i="3"/>
  <c r="E19" i="3"/>
  <c r="E7" i="3"/>
  <c r="E18" i="3"/>
  <c r="E6" i="3"/>
  <c r="E17" i="3"/>
  <c r="E4" i="3"/>
  <c r="E15" i="3"/>
  <c r="E14" i="3"/>
  <c r="E12" i="3"/>
  <c r="E5" i="3"/>
  <c r="E16" i="3"/>
  <c r="E3" i="3"/>
  <c r="E13" i="3"/>
  <c r="M8" i="2" l="1"/>
  <c r="M9" i="2"/>
  <c r="M10" i="2"/>
  <c r="M11" i="2"/>
  <c r="M12" i="2"/>
  <c r="M13" i="2"/>
  <c r="M14" i="2"/>
  <c r="M15" i="2"/>
  <c r="M16" i="2"/>
  <c r="M17" i="2"/>
  <c r="M18" i="2"/>
  <c r="M7" i="2"/>
  <c r="J21" i="2"/>
  <c r="L11" i="2"/>
  <c r="L12" i="2"/>
  <c r="L13" i="2"/>
  <c r="L14" i="2"/>
  <c r="L15" i="2"/>
  <c r="L16" i="2"/>
  <c r="K8" i="2"/>
  <c r="L8" i="2" s="1"/>
  <c r="K9" i="2"/>
  <c r="L9" i="2" s="1"/>
  <c r="K10" i="2"/>
  <c r="L10" i="2" s="1"/>
  <c r="K11" i="2"/>
  <c r="K12" i="2"/>
  <c r="K13" i="2"/>
  <c r="K14" i="2"/>
  <c r="K15" i="2"/>
  <c r="K16" i="2"/>
  <c r="K17" i="2"/>
  <c r="L17" i="2" s="1"/>
  <c r="K18" i="2"/>
  <c r="L18" i="2" s="1"/>
  <c r="K7" i="2"/>
  <c r="L7" i="2" s="1"/>
  <c r="J9" i="2"/>
  <c r="J10" i="2"/>
  <c r="J11" i="2"/>
  <c r="J12" i="2"/>
  <c r="J13" i="2"/>
  <c r="J14" i="2"/>
  <c r="J15" i="2"/>
  <c r="J16" i="2"/>
  <c r="J17" i="2"/>
  <c r="J18" i="2"/>
  <c r="J19" i="2"/>
  <c r="J20" i="2"/>
  <c r="J8" i="2"/>
  <c r="G8" i="2"/>
  <c r="H8" i="2" s="1"/>
  <c r="G9" i="2"/>
  <c r="G10" i="2"/>
  <c r="H10" i="2" s="1"/>
  <c r="G11" i="2"/>
  <c r="H11" i="2" s="1"/>
  <c r="G12" i="2"/>
  <c r="H12" i="2" s="1"/>
  <c r="G13" i="2"/>
  <c r="H13" i="2" s="1"/>
  <c r="G14" i="2"/>
  <c r="H14" i="2" s="1"/>
  <c r="G15" i="2"/>
  <c r="H15" i="2" s="1"/>
  <c r="G16" i="2"/>
  <c r="H16" i="2" s="1"/>
  <c r="G17" i="2"/>
  <c r="H17" i="2" s="1"/>
  <c r="G18" i="2"/>
  <c r="H18" i="2" s="1"/>
  <c r="G19" i="2"/>
  <c r="H19" i="2" s="1"/>
  <c r="G20" i="2"/>
  <c r="G7" i="2"/>
  <c r="H7" i="2" s="1"/>
  <c r="H9" i="2"/>
  <c r="H20" i="2"/>
  <c r="E12" i="2"/>
  <c r="F12" i="2" s="1"/>
  <c r="C9" i="2"/>
  <c r="D9" i="2" s="1"/>
  <c r="C10" i="2"/>
  <c r="D10" i="2" s="1"/>
  <c r="C11" i="2"/>
  <c r="D11" i="2" s="1"/>
  <c r="C12" i="2"/>
  <c r="D12" i="2" s="1"/>
  <c r="C13" i="2"/>
  <c r="D13" i="2" s="1"/>
  <c r="C14" i="2"/>
  <c r="D14" i="2" s="1"/>
  <c r="C15" i="2"/>
  <c r="D15" i="2" s="1"/>
  <c r="C16" i="2"/>
  <c r="D16" i="2" s="1"/>
  <c r="C17" i="2"/>
  <c r="D17" i="2" s="1"/>
  <c r="C18" i="2"/>
  <c r="D18" i="2" s="1"/>
  <c r="C19" i="2"/>
  <c r="D19" i="2" s="1"/>
  <c r="C20" i="2"/>
  <c r="D20" i="2" s="1"/>
  <c r="C8" i="2"/>
  <c r="D8" i="2" s="1"/>
  <c r="C7" i="2"/>
  <c r="D7" i="2" s="1"/>
  <c r="B5" i="2"/>
  <c r="E20" i="2" l="1"/>
  <c r="I20" i="2" s="1"/>
  <c r="E19" i="2"/>
  <c r="I19" i="2" s="1"/>
  <c r="E18" i="2"/>
  <c r="F18" i="2" s="1"/>
  <c r="E17" i="2"/>
  <c r="F17" i="2" s="1"/>
  <c r="E16" i="2"/>
  <c r="F16" i="2" s="1"/>
  <c r="E15" i="2"/>
  <c r="F15" i="2" s="1"/>
  <c r="E14" i="2"/>
  <c r="F14" i="2" s="1"/>
  <c r="E13" i="2"/>
  <c r="F13" i="2" s="1"/>
  <c r="E9" i="2"/>
  <c r="F9" i="2" s="1"/>
  <c r="E10" i="2"/>
  <c r="F10" i="2" s="1"/>
  <c r="E7" i="2"/>
  <c r="F7" i="2" s="1"/>
  <c r="E8" i="2"/>
  <c r="F8" i="2" s="1"/>
  <c r="E11" i="2"/>
  <c r="F11" i="2" s="1"/>
  <c r="F19" i="2" l="1"/>
  <c r="M19" i="2"/>
  <c r="K19" i="2"/>
  <c r="F20" i="2"/>
  <c r="K20" i="2"/>
  <c r="L20" i="2" s="1"/>
  <c r="M20" i="2"/>
  <c r="K21" i="2" l="1"/>
  <c r="L19" i="2"/>
  <c r="L21" i="2" s="1"/>
  <c r="M21" i="2"/>
</calcChain>
</file>

<file path=xl/sharedStrings.xml><?xml version="1.0" encoding="utf-8"?>
<sst xmlns="http://schemas.openxmlformats.org/spreadsheetml/2006/main" count="104" uniqueCount="64">
  <si>
    <t>p.a.</t>
  </si>
  <si>
    <t>p.q.</t>
  </si>
  <si>
    <t>STATISTIKA</t>
  </si>
  <si>
    <t>kumulovaná inflace</t>
  </si>
  <si>
    <t>model rovnoměrného čerpání</t>
  </si>
  <si>
    <t>poměr k předchozímu období</t>
  </si>
  <si>
    <t>doplatkový koeficient</t>
  </si>
  <si>
    <t>model skutečných úhrad</t>
  </si>
  <si>
    <t>inflační doplatek k ceně</t>
  </si>
  <si>
    <t>cena s plnou inflací</t>
  </si>
  <si>
    <t>Tab. 4.1 Indexy cen stavebních děl v členění podle klasifikace CZ-CC na 4 místaVydáno 18. 08. 2025</t>
  </si>
  <si>
    <t>Zdroj dat: ČSÚ</t>
  </si>
  <si>
    <t>CZ-CC 1264</t>
  </si>
  <si>
    <t>statistická data za období 2022q1 - 2025q2</t>
  </si>
  <si>
    <t>#</t>
  </si>
  <si>
    <t>Statistika</t>
  </si>
  <si>
    <t>Poměr k předchozímu období</t>
  </si>
  <si>
    <t>Kumulovaná míra inflace</t>
  </si>
  <si>
    <t>Nezohledňovaná část inflace</t>
  </si>
  <si>
    <t>nezohledňovaná část inflace</t>
  </si>
  <si>
    <t>nezohledňovaná část (%)</t>
  </si>
  <si>
    <t>kumulovaná inflace (%)</t>
  </si>
  <si>
    <t>čtvrtletní nárůst (%)</t>
  </si>
  <si>
    <t>Doplatkový koeficient</t>
  </si>
  <si>
    <t>Zohlednitelná fakturace za čtvrtletí</t>
  </si>
  <si>
    <t>Doplatek za čtvrtletí</t>
  </si>
  <si>
    <t>bude doplněno</t>
  </si>
  <si>
    <t>Zdroj statistických dat: ČSÚ - Indexy cen stavebních děl 4-místných skupin podle klasifikace CZ-CC</t>
  </si>
  <si>
    <t>CZ-CC 1264 Budovy pro zdravotnictví</t>
  </si>
  <si>
    <t>List 1 "Č-Q_PrR2015=100"</t>
  </si>
  <si>
    <t>Období*</t>
  </si>
  <si>
    <t>*) Data ve sloupci Období jsou uvedena podle předpokladu v době zahájení veřejné zakázky a mohou se změnit.</t>
  </si>
  <si>
    <t>Cílem je spravedlivé rozdělení cenového rizika mezi objednatele a zhotovitele. V přiměřeném pásmu stanoveném objednatelem nese inflační riziko zhotovitel. V případě nadlimitního růstu cen v sektoru stavebnictví pak nárůst ceny nad stanovené nezohledňované pásmo bude objednatel zhotoviteli kompenzovat doplatkem.</t>
  </si>
  <si>
    <t xml:space="preserve">Do sloupce Statistika bude doplněna statisticky zjištěná hodnota příslušného cenového indexu pro dané období. Ta poslouží pro výpočet poměrného navýšení mezi čtvrtletími pro sloupec Poměr k předchozímu období - jedná se o podíl aktuální hodnoty k hodnotě předchozí. Tyto hodnoty vycházejí s určitým časovým zpožděním, např. hodnota za 2025q3 v době zpracování tohoto nástroje (polovina listospadu 2025) nebyla dosud vyhlášena. </t>
  </si>
  <si>
    <t>Ve sloupci Nezohledňovaná část inflace se počítá koeficient pro pásmo, v němž inflační riziko nese zhotovitel. Hodnta odpovídá infaci 3 % p.a. ve čtvrtletním vyjádření při rovnoměrném růstu, a to počínaje 1. obdobím.</t>
  </si>
  <si>
    <t>Doplatkový koeficient vyjadřuje číslo, kterým bude přenásobena zholednitelná fakturace pro účely fakturace a určení výše doplatku za řešené čtvrtletí. Tento koeficient se zjišťuje jako rozdíl kumulované infalce a nezohledňované inflace. Tento koeficient nikdy nenabývá záporných hodnot, ani kdyby skutečná úroveň inflace nedosahovala její nezohledňované míry. Nejnepříznivější varintou vývoje pro zhotovitele tak může být, že doplatek za období vyjde nulový.</t>
  </si>
  <si>
    <t>Předchozí listy obsahují na listu 1 - "Doplatková kalkulačka" nástroj pro skutečný výpočet doplatků při plnění smlouvy a na listu 2 - "Vzor s historickými daty" ukázku nástroje s mírně rozšířenou vizuální stránkou pro snazší pochopení fungování. Historická data jsou čerpána z dosavadních zdrojových dat ČSÚ a simulují časově rovnoměrné čerpání smluvní ceny v arbitrárně stanovené hodnotě 1 mld. Kč.</t>
  </si>
  <si>
    <t>Doplatková kalkulačka je nástrojem k výpočtu smlouvou předpokládaného doplatku k ceně. Ten je nástrojem ochrany dodavatele před nepředvídatelným cenovým vývojem v sektoru stavebnictví. Jedná se o formu infalční doložky, která by s ohledem na trvání stavby měla přispět k větší transparentnosti cenotvorby dodavatelů.</t>
  </si>
  <si>
    <t>Základem pro výpočet je číselná řada Českého statistického úřadu popsaná v předchozích listech, dostupná též na tam uvedeném odkazu. S ohledem na charakter stavby, která je předmětem smlouvy je zvolenou číselnou řadou "CZ-CC 1264 Budovy pro zdravotnictví" ve čtvrtletním vyjádření.</t>
  </si>
  <si>
    <t>Doplatek za čtvrtletí je potom výsledná částka, kterou bude zhotovitel oprávněn fakturovat nad rámec průběžné/závěrečné fakturace. Na vystavení doplatkové faktury nedopadají omezení obchodních podmínek na nejvýše 1 fakturu měsíčně.</t>
  </si>
  <si>
    <t>List se vzorovým výpočtem pak poskytuje i porovnání výše doplatku, resp. celkové ceny na simulovaném průběhu stavby se skutečným cenovým vývojem pro demonstraci efektu tohoho mechanismu.</t>
  </si>
  <si>
    <t>2026_Q1</t>
  </si>
  <si>
    <t>2026_Q2</t>
  </si>
  <si>
    <t>2026_Q3</t>
  </si>
  <si>
    <t>2026_Q4</t>
  </si>
  <si>
    <t>2027_Q1</t>
  </si>
  <si>
    <t>2027_Q2</t>
  </si>
  <si>
    <t>2027_Q3</t>
  </si>
  <si>
    <t>2027_Q4</t>
  </si>
  <si>
    <t>2028_Q1</t>
  </si>
  <si>
    <t>2028_Q2</t>
  </si>
  <si>
    <t>2028_Q3</t>
  </si>
  <si>
    <t>2028_Q4</t>
  </si>
  <si>
    <t>2029_Q1</t>
  </si>
  <si>
    <t>2029_Q2</t>
  </si>
  <si>
    <t>2029_Q3</t>
  </si>
  <si>
    <t>2029_Q4</t>
  </si>
  <si>
    <t>2030_Q1</t>
  </si>
  <si>
    <t>2030_Q2</t>
  </si>
  <si>
    <t>2030_Q3</t>
  </si>
  <si>
    <t>2030_Q4</t>
  </si>
  <si>
    <t>Sloupec Období, užitý pouze v "ostré" verzi, obsahuje indikátor čtvrtletí, za nějž je doplatek kalkulován. Toto období koresponduje příslušnému sloupci zdrojových dat ČSÚ. Sloupec označený "#" je pořadové číslo období užívané pro účely výpočtů. Jako nulté období je označeno čtvrtletí, v němž skončila lhůta pro podání nabídek v zadávacím řízení, na jehož základě byla uzavřena smlouva obsahující tento výpočetní nástroj.</t>
  </si>
  <si>
    <t>Sloupec Kumulovaná inflace počítá součin všech předchozích poměrných navýšení a vyjadřuje kumulovanou míru inflace od nultého období vypočtenou na bázi čtvrtletních hodnot.</t>
  </si>
  <si>
    <t>Do sloupce Zohlednitelná fakturace za čtvrtletí bude doplněna suma fakturace za zdanitelná plnění uskutečněná v příslušném čtvrtletí. Z celkové částky mohou být některé položky nezpůsobilé k indexaci, a budou tudíž vyloučeny, zejm. pokud se jedná o položky, které nebyly součástí soupisu prací v době uzavření smlouvy a u nichž nebyl při přidání do rozpočtu dodržen specifický způsob oceňování nových položek. Nezpůsobilé mohou být též položky, jejichž fakturace byla po jejich provedení bez vážného důvodu pozdržena do dalších období. Blíže k tomu viz smluvní úprava.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</si>
</sst>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5" x14ac:knownFonts="1">
    <font>
      <sz val="11"/>
      <color theme="1"/>
      <name val="Calibri"/>
      <family val="2"/>
      <charset val="238"/>
      <scheme val="minor"/>
    </font>
    <font>
      <b/>
      <sz val="11"/>
      <color theme="1"/>
      <name val="Calibri"/>
      <family val="2"/>
      <charset val="238"/>
      <scheme val="minor"/>
    </font>
    <font>
      <sz val="11"/>
      <color rgb="FFFF0000"/>
      <name val="Calibri"/>
      <family val="2"/>
      <charset val="238"/>
      <scheme val="minor"/>
    </font>
    <font>
      <u/>
      <sz val="11"/>
      <color theme="10"/>
      <name val="Calibri"/>
      <family val="2"/>
      <charset val="238"/>
      <scheme val="minor"/>
    </font>
    <font>
      <sz val="8"/>
      <name val="Calibri"/>
      <family val="2"/>
      <charset val="238"/>
      <scheme val="minor"/>
    </font>
  </fonts>
  <fills count="13">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51">
    <xf numFmtId="0" fontId="0" fillId="0" borderId="0" xfId="0"/>
    <xf numFmtId="0" fontId="0" fillId="2" borderId="0" xfId="0" applyFill="1"/>
    <xf numFmtId="164" fontId="0" fillId="2" borderId="0" xfId="0" applyNumberFormat="1" applyFill="1"/>
    <xf numFmtId="0" fontId="1" fillId="0" borderId="1" xfId="0" applyFont="1" applyBorder="1" applyAlignment="1">
      <alignment horizontal="center" vertical="center"/>
    </xf>
    <xf numFmtId="0" fontId="1" fillId="9"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8" borderId="1" xfId="0" applyFont="1" applyFill="1" applyBorder="1" applyAlignment="1">
      <alignment horizontal="center" vertical="center"/>
    </xf>
    <xf numFmtId="0" fontId="1" fillId="6" borderId="1" xfId="0" applyFont="1" applyFill="1" applyBorder="1" applyAlignment="1">
      <alignment horizontal="center" vertical="center"/>
    </xf>
    <xf numFmtId="0" fontId="1" fillId="0" borderId="0" xfId="0" applyFont="1" applyAlignment="1">
      <alignment horizontal="center" vertical="center"/>
    </xf>
    <xf numFmtId="0" fontId="0" fillId="0" borderId="1" xfId="0" applyBorder="1" applyAlignment="1">
      <alignment vertical="center"/>
    </xf>
    <xf numFmtId="0" fontId="0" fillId="9" borderId="1" xfId="0" applyFill="1" applyBorder="1" applyAlignment="1">
      <alignment vertical="center"/>
    </xf>
    <xf numFmtId="0" fontId="0" fillId="4" borderId="1" xfId="0" applyFill="1" applyBorder="1" applyAlignment="1">
      <alignment vertical="center"/>
    </xf>
    <xf numFmtId="0" fontId="0" fillId="3" borderId="1" xfId="0" applyFill="1" applyBorder="1" applyAlignment="1">
      <alignment vertical="center"/>
    </xf>
    <xf numFmtId="0" fontId="0" fillId="5" borderId="1" xfId="0" applyFill="1" applyBorder="1" applyAlignment="1">
      <alignment vertical="center"/>
    </xf>
    <xf numFmtId="0" fontId="0" fillId="7" borderId="1" xfId="0" applyFill="1" applyBorder="1" applyAlignment="1">
      <alignment vertical="center"/>
    </xf>
    <xf numFmtId="164" fontId="0" fillId="8" borderId="1" xfId="0" applyNumberFormat="1" applyFill="1" applyBorder="1" applyAlignment="1">
      <alignment vertical="center"/>
    </xf>
    <xf numFmtId="164" fontId="0" fillId="6" borderId="1" xfId="0" applyNumberFormat="1" applyFill="1" applyBorder="1" applyAlignment="1">
      <alignment vertical="center"/>
    </xf>
    <xf numFmtId="0" fontId="0" fillId="0" borderId="0" xfId="0" applyAlignment="1">
      <alignment vertical="center"/>
    </xf>
    <xf numFmtId="0" fontId="3" fillId="0" borderId="0" xfId="1"/>
    <xf numFmtId="0" fontId="1" fillId="0" borderId="0" xfId="0" applyFont="1"/>
    <xf numFmtId="164" fontId="0" fillId="0" borderId="0" xfId="0" applyNumberFormat="1"/>
    <xf numFmtId="2" fontId="0" fillId="0" borderId="0" xfId="0" applyNumberFormat="1"/>
    <xf numFmtId="0" fontId="0" fillId="0" borderId="1" xfId="0" applyBorder="1" applyAlignment="1">
      <alignment horizontal="center"/>
    </xf>
    <xf numFmtId="2" fontId="1" fillId="9" borderId="1" xfId="0" applyNumberFormat="1" applyFont="1" applyFill="1" applyBorder="1" applyAlignment="1">
      <alignment horizontal="center" vertical="center"/>
    </xf>
    <xf numFmtId="2" fontId="1" fillId="4" borderId="1" xfId="0" applyNumberFormat="1" applyFont="1" applyFill="1" applyBorder="1" applyAlignment="1">
      <alignment horizontal="center" vertical="center" wrapText="1"/>
    </xf>
    <xf numFmtId="2" fontId="1" fillId="3" borderId="1" xfId="0" applyNumberFormat="1" applyFont="1" applyFill="1" applyBorder="1" applyAlignment="1">
      <alignment horizontal="center" vertical="center"/>
    </xf>
    <xf numFmtId="2" fontId="1" fillId="5" borderId="1" xfId="0" applyNumberFormat="1" applyFont="1" applyFill="1" applyBorder="1" applyAlignment="1">
      <alignment horizontal="center" vertical="center" wrapText="1"/>
    </xf>
    <xf numFmtId="2" fontId="1" fillId="7" borderId="1" xfId="0" applyNumberFormat="1" applyFont="1" applyFill="1" applyBorder="1" applyAlignment="1">
      <alignment horizontal="center" vertical="center"/>
    </xf>
    <xf numFmtId="0" fontId="1" fillId="10" borderId="1" xfId="0" applyFont="1" applyFill="1" applyBorder="1" applyAlignment="1">
      <alignment horizontal="center" vertical="center"/>
    </xf>
    <xf numFmtId="164" fontId="0" fillId="10" borderId="1" xfId="0" applyNumberFormat="1" applyFill="1" applyBorder="1" applyAlignment="1">
      <alignment vertical="center"/>
    </xf>
    <xf numFmtId="164" fontId="1" fillId="11" borderId="1" xfId="0" applyNumberFormat="1" applyFont="1" applyFill="1" applyBorder="1" applyAlignment="1">
      <alignment horizontal="center" vertical="center" wrapText="1"/>
    </xf>
    <xf numFmtId="164" fontId="0" fillId="11" borderId="1" xfId="0" applyNumberFormat="1" applyFill="1" applyBorder="1"/>
    <xf numFmtId="164" fontId="1" fillId="8" borderId="1" xfId="0" applyNumberFormat="1" applyFont="1" applyFill="1" applyBorder="1" applyAlignment="1">
      <alignment horizontal="center" vertical="center"/>
    </xf>
    <xf numFmtId="2" fontId="2" fillId="9" borderId="1" xfId="0" applyNumberFormat="1" applyFont="1" applyFill="1" applyBorder="1" applyAlignment="1">
      <alignment horizontal="right"/>
    </xf>
    <xf numFmtId="0" fontId="0" fillId="5" borderId="1" xfId="0" applyFill="1" applyBorder="1"/>
    <xf numFmtId="164" fontId="2" fillId="11" borderId="1" xfId="0" applyNumberFormat="1" applyFont="1" applyFill="1" applyBorder="1" applyAlignment="1">
      <alignment horizontal="right"/>
    </xf>
    <xf numFmtId="0" fontId="0" fillId="3" borderId="1" xfId="0" applyFill="1" applyBorder="1" applyAlignment="1">
      <alignment horizontal="right"/>
    </xf>
    <xf numFmtId="0" fontId="0" fillId="7" borderId="1" xfId="0" applyFill="1" applyBorder="1" applyAlignment="1">
      <alignment horizontal="right"/>
    </xf>
    <xf numFmtId="0" fontId="0" fillId="4" borderId="1" xfId="0" applyFill="1" applyBorder="1" applyAlignment="1">
      <alignment horizontal="right"/>
    </xf>
    <xf numFmtId="164" fontId="0" fillId="8" borderId="1" xfId="0" applyNumberFormat="1" applyFill="1" applyBorder="1" applyAlignment="1">
      <alignment horizontal="right"/>
    </xf>
    <xf numFmtId="0" fontId="1" fillId="9" borderId="0" xfId="0" applyFont="1" applyFill="1" applyAlignment="1">
      <alignment wrapText="1"/>
    </xf>
    <xf numFmtId="0" fontId="1" fillId="12" borderId="1" xfId="0" applyFont="1" applyFill="1" applyBorder="1" applyAlignment="1">
      <alignment horizontal="center" vertical="center"/>
    </xf>
    <xf numFmtId="0" fontId="0" fillId="12" borderId="1" xfId="0" applyFill="1" applyBorder="1" applyAlignment="1">
      <alignment horizontal="center"/>
    </xf>
    <xf numFmtId="0" fontId="0" fillId="12" borderId="0" xfId="0" applyFill="1"/>
    <xf numFmtId="0" fontId="0" fillId="9" borderId="0" xfId="0" applyFill="1"/>
    <xf numFmtId="0" fontId="3" fillId="9" borderId="0" xfId="1" applyFill="1"/>
    <xf numFmtId="17" fontId="0" fillId="9" borderId="0" xfId="0" applyNumberFormat="1" applyFill="1"/>
    <xf numFmtId="0" fontId="0" fillId="0" borderId="0" xfId="0" applyAlignment="1">
      <alignment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su.gov.cz/docs/107508/d2f9a0ca-73a7-808b-fc8b-78b62802ace2/ipccr081825_41.xlsx?version=1.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csu.gov.cz/docs/107508/d2f9a0ca-73a7-808b-fc8b-78b62802ace2/ipccr081825_41.xlsx?version=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29C83-F86E-43A9-B988-C6FE713438F1}">
  <dimension ref="A1:K21"/>
  <sheetViews>
    <sheetView workbookViewId="0">
      <selection activeCell="C23" sqref="C23"/>
    </sheetView>
  </sheetViews>
  <sheetFormatPr defaultRowHeight="15" x14ac:dyDescent="0.25"/>
  <cols>
    <col min="1" max="1" width="22.85546875" customWidth="1"/>
    <col min="2" max="2" width="11.42578125" customWidth="1"/>
    <col min="3" max="3" width="22.85546875" customWidth="1"/>
    <col min="4" max="4" width="22.85546875" style="24" customWidth="1"/>
    <col min="5" max="5" width="22.85546875" customWidth="1"/>
    <col min="6" max="6" width="22.85546875" style="24" customWidth="1"/>
    <col min="7" max="7" width="22.85546875" customWidth="1"/>
    <col min="8" max="9" width="22.85546875" style="23" customWidth="1"/>
    <col min="11" max="11" width="102.85546875" customWidth="1"/>
  </cols>
  <sheetData>
    <row r="1" spans="1:11" s="22" customFormat="1" ht="30" customHeight="1" x14ac:dyDescent="0.25">
      <c r="A1" s="44" t="s">
        <v>30</v>
      </c>
      <c r="B1" s="3" t="s">
        <v>14</v>
      </c>
      <c r="C1" s="26" t="s">
        <v>15</v>
      </c>
      <c r="D1" s="27" t="s">
        <v>16</v>
      </c>
      <c r="E1" s="28" t="s">
        <v>17</v>
      </c>
      <c r="F1" s="29" t="s">
        <v>18</v>
      </c>
      <c r="G1" s="30" t="s">
        <v>23</v>
      </c>
      <c r="H1" s="33" t="s">
        <v>24</v>
      </c>
      <c r="I1" s="35" t="s">
        <v>25</v>
      </c>
      <c r="K1" s="43" t="s">
        <v>27</v>
      </c>
    </row>
    <row r="2" spans="1:11" ht="20.100000000000001" customHeight="1" x14ac:dyDescent="0.25">
      <c r="A2" s="45" t="s">
        <v>41</v>
      </c>
      <c r="B2" s="25">
        <v>0</v>
      </c>
      <c r="C2" s="36" t="s">
        <v>26</v>
      </c>
      <c r="D2" s="41">
        <v>1</v>
      </c>
      <c r="E2" s="39">
        <f>PRODUCT($D$2:D2)</f>
        <v>1</v>
      </c>
      <c r="F2" s="37">
        <f>1.03^(B2/4)</f>
        <v>1</v>
      </c>
      <c r="G2" s="40">
        <f>IF((E2-F2)&gt;0,(E2-F2),0)</f>
        <v>0</v>
      </c>
      <c r="H2" s="34">
        <v>0</v>
      </c>
      <c r="I2" s="42">
        <f>H2*G2</f>
        <v>0</v>
      </c>
      <c r="K2" s="47" t="s">
        <v>28</v>
      </c>
    </row>
    <row r="3" spans="1:11" ht="20.100000000000001" customHeight="1" x14ac:dyDescent="0.25">
      <c r="A3" s="45" t="s">
        <v>42</v>
      </c>
      <c r="B3" s="25">
        <v>1</v>
      </c>
      <c r="C3" s="36" t="s">
        <v>26</v>
      </c>
      <c r="D3" s="41" t="e">
        <f>C3/C2</f>
        <v>#VALUE!</v>
      </c>
      <c r="E3" s="39" t="e">
        <f>PRODUCT($D$2:D3)</f>
        <v>#VALUE!</v>
      </c>
      <c r="F3" s="37">
        <f t="shared" ref="F3:F21" si="0">1.03^(B3/4)</f>
        <v>1.0074170717777329</v>
      </c>
      <c r="G3" s="40" t="e">
        <f t="shared" ref="G3:G21" si="1">IF((E3-F3)&gt;0,(E3-F3),0)</f>
        <v>#VALUE!</v>
      </c>
      <c r="H3" s="38" t="s">
        <v>26</v>
      </c>
      <c r="I3" s="42" t="e">
        <f t="shared" ref="I3:I21" si="2">H3*G3</f>
        <v>#VALUE!</v>
      </c>
      <c r="K3" s="48" t="s">
        <v>10</v>
      </c>
    </row>
    <row r="4" spans="1:11" ht="20.100000000000001" customHeight="1" x14ac:dyDescent="0.25">
      <c r="A4" s="45" t="s">
        <v>43</v>
      </c>
      <c r="B4" s="25">
        <v>2</v>
      </c>
      <c r="C4" s="36" t="s">
        <v>26</v>
      </c>
      <c r="D4" s="41" t="e">
        <f t="shared" ref="D4:D21" si="3">C4/C3</f>
        <v>#VALUE!</v>
      </c>
      <c r="E4" s="39" t="e">
        <f>PRODUCT($D$2:D4)</f>
        <v>#VALUE!</v>
      </c>
      <c r="F4" s="37">
        <f t="shared" si="0"/>
        <v>1.014889156509222</v>
      </c>
      <c r="G4" s="40" t="e">
        <f t="shared" si="1"/>
        <v>#VALUE!</v>
      </c>
      <c r="H4" s="38" t="s">
        <v>26</v>
      </c>
      <c r="I4" s="42" t="e">
        <f t="shared" si="2"/>
        <v>#VALUE!</v>
      </c>
      <c r="K4" s="49" t="s">
        <v>29</v>
      </c>
    </row>
    <row r="5" spans="1:11" ht="20.100000000000001" customHeight="1" x14ac:dyDescent="0.25">
      <c r="A5" s="45" t="s">
        <v>44</v>
      </c>
      <c r="B5" s="25">
        <v>3</v>
      </c>
      <c r="C5" s="36" t="s">
        <v>26</v>
      </c>
      <c r="D5" s="41" t="e">
        <f t="shared" si="3"/>
        <v>#VALUE!</v>
      </c>
      <c r="E5" s="39" t="e">
        <f>PRODUCT($D$2:D5)</f>
        <v>#VALUE!</v>
      </c>
      <c r="F5" s="37">
        <f t="shared" si="0"/>
        <v>1.0224166622294937</v>
      </c>
      <c r="G5" s="40" t="e">
        <f t="shared" si="1"/>
        <v>#VALUE!</v>
      </c>
      <c r="H5" s="38" t="s">
        <v>26</v>
      </c>
      <c r="I5" s="42" t="e">
        <f t="shared" si="2"/>
        <v>#VALUE!</v>
      </c>
    </row>
    <row r="6" spans="1:11" ht="20.100000000000001" customHeight="1" x14ac:dyDescent="0.25">
      <c r="A6" s="45" t="s">
        <v>45</v>
      </c>
      <c r="B6" s="25">
        <v>4</v>
      </c>
      <c r="C6" s="36" t="s">
        <v>26</v>
      </c>
      <c r="D6" s="41" t="e">
        <f t="shared" si="3"/>
        <v>#VALUE!</v>
      </c>
      <c r="E6" s="39" t="e">
        <f>PRODUCT($D$2:D6)</f>
        <v>#VALUE!</v>
      </c>
      <c r="F6" s="37">
        <f t="shared" si="0"/>
        <v>1.03</v>
      </c>
      <c r="G6" s="40" t="e">
        <f t="shared" si="1"/>
        <v>#VALUE!</v>
      </c>
      <c r="H6" s="38" t="s">
        <v>26</v>
      </c>
      <c r="I6" s="42" t="e">
        <f t="shared" si="2"/>
        <v>#VALUE!</v>
      </c>
      <c r="K6" s="46" t="s">
        <v>31</v>
      </c>
    </row>
    <row r="7" spans="1:11" ht="20.100000000000001" customHeight="1" x14ac:dyDescent="0.25">
      <c r="A7" s="45" t="s">
        <v>46</v>
      </c>
      <c r="B7" s="25">
        <v>5</v>
      </c>
      <c r="C7" s="36" t="s">
        <v>26</v>
      </c>
      <c r="D7" s="41" t="e">
        <f t="shared" si="3"/>
        <v>#VALUE!</v>
      </c>
      <c r="E7" s="39" t="e">
        <f>PRODUCT($D$2:D7)</f>
        <v>#VALUE!</v>
      </c>
      <c r="F7" s="37">
        <f t="shared" si="0"/>
        <v>1.037639583931065</v>
      </c>
      <c r="G7" s="40" t="e">
        <f t="shared" si="1"/>
        <v>#VALUE!</v>
      </c>
      <c r="H7" s="38" t="s">
        <v>26</v>
      </c>
      <c r="I7" s="42" t="e">
        <f t="shared" si="2"/>
        <v>#VALUE!</v>
      </c>
    </row>
    <row r="8" spans="1:11" ht="20.100000000000001" customHeight="1" x14ac:dyDescent="0.25">
      <c r="A8" s="45" t="s">
        <v>47</v>
      </c>
      <c r="B8" s="25">
        <v>6</v>
      </c>
      <c r="C8" s="36" t="s">
        <v>26</v>
      </c>
      <c r="D8" s="41" t="e">
        <f t="shared" si="3"/>
        <v>#VALUE!</v>
      </c>
      <c r="E8" s="39" t="e">
        <f>PRODUCT($D$2:D8)</f>
        <v>#VALUE!</v>
      </c>
      <c r="F8" s="37">
        <f t="shared" si="0"/>
        <v>1.0453358312044987</v>
      </c>
      <c r="G8" s="40" t="e">
        <f t="shared" si="1"/>
        <v>#VALUE!</v>
      </c>
      <c r="H8" s="38" t="s">
        <v>26</v>
      </c>
      <c r="I8" s="42" t="e">
        <f t="shared" si="2"/>
        <v>#VALUE!</v>
      </c>
    </row>
    <row r="9" spans="1:11" ht="20.100000000000001" customHeight="1" x14ac:dyDescent="0.25">
      <c r="A9" s="45" t="s">
        <v>48</v>
      </c>
      <c r="B9" s="25">
        <v>7</v>
      </c>
      <c r="C9" s="36" t="s">
        <v>26</v>
      </c>
      <c r="D9" s="41" t="e">
        <f t="shared" si="3"/>
        <v>#VALUE!</v>
      </c>
      <c r="E9" s="39" t="e">
        <f>PRODUCT($D$2:D9)</f>
        <v>#VALUE!</v>
      </c>
      <c r="F9" s="37">
        <f t="shared" si="0"/>
        <v>1.0530891620963785</v>
      </c>
      <c r="G9" s="40" t="e">
        <f t="shared" si="1"/>
        <v>#VALUE!</v>
      </c>
      <c r="H9" s="38" t="s">
        <v>26</v>
      </c>
      <c r="I9" s="42" t="e">
        <f t="shared" si="2"/>
        <v>#VALUE!</v>
      </c>
    </row>
    <row r="10" spans="1:11" ht="20.100000000000001" customHeight="1" x14ac:dyDescent="0.25">
      <c r="A10" s="45" t="s">
        <v>49</v>
      </c>
      <c r="B10" s="25">
        <v>8</v>
      </c>
      <c r="C10" s="36" t="s">
        <v>26</v>
      </c>
      <c r="D10" s="41" t="e">
        <f t="shared" si="3"/>
        <v>#VALUE!</v>
      </c>
      <c r="E10" s="39" t="e">
        <f>PRODUCT($D$2:D10)</f>
        <v>#VALUE!</v>
      </c>
      <c r="F10" s="37">
        <f t="shared" si="0"/>
        <v>1.0609</v>
      </c>
      <c r="G10" s="40" t="e">
        <f t="shared" si="1"/>
        <v>#VALUE!</v>
      </c>
      <c r="H10" s="38" t="s">
        <v>26</v>
      </c>
      <c r="I10" s="42" t="e">
        <f t="shared" si="2"/>
        <v>#VALUE!</v>
      </c>
    </row>
    <row r="11" spans="1:11" ht="20.100000000000001" customHeight="1" x14ac:dyDescent="0.25">
      <c r="A11" s="45" t="s">
        <v>50</v>
      </c>
      <c r="B11" s="25">
        <v>9</v>
      </c>
      <c r="C11" s="36" t="s">
        <v>26</v>
      </c>
      <c r="D11" s="41" t="e">
        <f t="shared" si="3"/>
        <v>#VALUE!</v>
      </c>
      <c r="E11" s="39" t="e">
        <f>PRODUCT($D$2:D11)</f>
        <v>#VALUE!</v>
      </c>
      <c r="F11" s="37">
        <f t="shared" si="0"/>
        <v>1.0687687714489968</v>
      </c>
      <c r="G11" s="40" t="e">
        <f t="shared" si="1"/>
        <v>#VALUE!</v>
      </c>
      <c r="H11" s="38" t="s">
        <v>26</v>
      </c>
      <c r="I11" s="42" t="e">
        <f t="shared" si="2"/>
        <v>#VALUE!</v>
      </c>
    </row>
    <row r="12" spans="1:11" ht="20.100000000000001" customHeight="1" x14ac:dyDescent="0.25">
      <c r="A12" s="45" t="s">
        <v>51</v>
      </c>
      <c r="B12" s="25">
        <v>10</v>
      </c>
      <c r="C12" s="36" t="s">
        <v>26</v>
      </c>
      <c r="D12" s="41" t="e">
        <f t="shared" si="3"/>
        <v>#VALUE!</v>
      </c>
      <c r="E12" s="39" t="e">
        <f>PRODUCT($D$2:D12)</f>
        <v>#VALUE!</v>
      </c>
      <c r="F12" s="37">
        <f t="shared" si="0"/>
        <v>1.0766959061406336</v>
      </c>
      <c r="G12" s="40" t="e">
        <f t="shared" si="1"/>
        <v>#VALUE!</v>
      </c>
      <c r="H12" s="38" t="s">
        <v>26</v>
      </c>
      <c r="I12" s="42" t="e">
        <f t="shared" si="2"/>
        <v>#VALUE!</v>
      </c>
    </row>
    <row r="13" spans="1:11" ht="20.100000000000001" customHeight="1" x14ac:dyDescent="0.25">
      <c r="A13" s="45" t="s">
        <v>52</v>
      </c>
      <c r="B13" s="25">
        <v>11</v>
      </c>
      <c r="C13" s="36" t="s">
        <v>26</v>
      </c>
      <c r="D13" s="41" t="e">
        <f t="shared" si="3"/>
        <v>#VALUE!</v>
      </c>
      <c r="E13" s="39" t="e">
        <f>PRODUCT($D$2:D13)</f>
        <v>#VALUE!</v>
      </c>
      <c r="F13" s="37">
        <f t="shared" si="0"/>
        <v>1.0846818369592699</v>
      </c>
      <c r="G13" s="40" t="e">
        <f t="shared" si="1"/>
        <v>#VALUE!</v>
      </c>
      <c r="H13" s="38" t="s">
        <v>26</v>
      </c>
      <c r="I13" s="42" t="e">
        <f t="shared" si="2"/>
        <v>#VALUE!</v>
      </c>
    </row>
    <row r="14" spans="1:11" ht="20.100000000000001" customHeight="1" x14ac:dyDescent="0.25">
      <c r="A14" s="45" t="s">
        <v>53</v>
      </c>
      <c r="B14" s="25">
        <v>12</v>
      </c>
      <c r="C14" s="36" t="s">
        <v>26</v>
      </c>
      <c r="D14" s="41" t="e">
        <f t="shared" si="3"/>
        <v>#VALUE!</v>
      </c>
      <c r="E14" s="39" t="e">
        <f>PRODUCT($D$2:D14)</f>
        <v>#VALUE!</v>
      </c>
      <c r="F14" s="37">
        <f t="shared" si="0"/>
        <v>1.092727</v>
      </c>
      <c r="G14" s="40" t="e">
        <f t="shared" si="1"/>
        <v>#VALUE!</v>
      </c>
      <c r="H14" s="38" t="s">
        <v>26</v>
      </c>
      <c r="I14" s="42" t="e">
        <f t="shared" si="2"/>
        <v>#VALUE!</v>
      </c>
    </row>
    <row r="15" spans="1:11" ht="20.100000000000001" customHeight="1" x14ac:dyDescent="0.25">
      <c r="A15" s="45" t="s">
        <v>54</v>
      </c>
      <c r="B15" s="25">
        <v>13</v>
      </c>
      <c r="C15" s="36" t="s">
        <v>26</v>
      </c>
      <c r="D15" s="41" t="e">
        <f t="shared" si="3"/>
        <v>#VALUE!</v>
      </c>
      <c r="E15" s="39" t="e">
        <f>PRODUCT($D$2:D15)</f>
        <v>#VALUE!</v>
      </c>
      <c r="F15" s="37">
        <f t="shared" si="0"/>
        <v>1.1008318345924668</v>
      </c>
      <c r="G15" s="40" t="e">
        <f t="shared" si="1"/>
        <v>#VALUE!</v>
      </c>
      <c r="H15" s="38" t="s">
        <v>26</v>
      </c>
      <c r="I15" s="42" t="e">
        <f t="shared" si="2"/>
        <v>#VALUE!</v>
      </c>
    </row>
    <row r="16" spans="1:11" ht="20.100000000000001" customHeight="1" x14ac:dyDescent="0.25">
      <c r="A16" s="45" t="s">
        <v>55</v>
      </c>
      <c r="B16" s="25">
        <v>14</v>
      </c>
      <c r="C16" s="36" t="s">
        <v>26</v>
      </c>
      <c r="D16" s="41" t="e">
        <f t="shared" si="3"/>
        <v>#VALUE!</v>
      </c>
      <c r="E16" s="39" t="e">
        <f>PRODUCT($D$2:D16)</f>
        <v>#VALUE!</v>
      </c>
      <c r="F16" s="37">
        <f t="shared" si="0"/>
        <v>1.1089967833248526</v>
      </c>
      <c r="G16" s="40" t="e">
        <f t="shared" si="1"/>
        <v>#VALUE!</v>
      </c>
      <c r="H16" s="38" t="s">
        <v>26</v>
      </c>
      <c r="I16" s="42" t="e">
        <f t="shared" si="2"/>
        <v>#VALUE!</v>
      </c>
    </row>
    <row r="17" spans="1:9" ht="20.100000000000001" customHeight="1" x14ac:dyDescent="0.25">
      <c r="A17" s="45" t="s">
        <v>56</v>
      </c>
      <c r="B17" s="25">
        <v>15</v>
      </c>
      <c r="C17" s="36" t="s">
        <v>26</v>
      </c>
      <c r="D17" s="41" t="e">
        <f t="shared" si="3"/>
        <v>#VALUE!</v>
      </c>
      <c r="E17" s="39" t="e">
        <f>PRODUCT($D$2:D17)</f>
        <v>#VALUE!</v>
      </c>
      <c r="F17" s="37">
        <f t="shared" si="0"/>
        <v>1.1172222920680481</v>
      </c>
      <c r="G17" s="40" t="e">
        <f t="shared" si="1"/>
        <v>#VALUE!</v>
      </c>
      <c r="H17" s="38" t="s">
        <v>26</v>
      </c>
      <c r="I17" s="42" t="e">
        <f t="shared" si="2"/>
        <v>#VALUE!</v>
      </c>
    </row>
    <row r="18" spans="1:9" ht="20.100000000000001" customHeight="1" x14ac:dyDescent="0.25">
      <c r="A18" s="45" t="s">
        <v>57</v>
      </c>
      <c r="B18" s="25">
        <v>16</v>
      </c>
      <c r="C18" s="36" t="s">
        <v>26</v>
      </c>
      <c r="D18" s="41" t="e">
        <f t="shared" si="3"/>
        <v>#VALUE!</v>
      </c>
      <c r="E18" s="39" t="e">
        <f>PRODUCT($D$2:D18)</f>
        <v>#VALUE!</v>
      </c>
      <c r="F18" s="37">
        <f t="shared" si="0"/>
        <v>1.1255088099999999</v>
      </c>
      <c r="G18" s="40" t="e">
        <f t="shared" si="1"/>
        <v>#VALUE!</v>
      </c>
      <c r="H18" s="38" t="s">
        <v>26</v>
      </c>
      <c r="I18" s="42" t="e">
        <f t="shared" si="2"/>
        <v>#VALUE!</v>
      </c>
    </row>
    <row r="19" spans="1:9" ht="20.100000000000001" customHeight="1" x14ac:dyDescent="0.25">
      <c r="A19" s="45" t="s">
        <v>58</v>
      </c>
      <c r="B19" s="25">
        <v>17</v>
      </c>
      <c r="C19" s="36" t="s">
        <v>26</v>
      </c>
      <c r="D19" s="41" t="e">
        <f t="shared" si="3"/>
        <v>#VALUE!</v>
      </c>
      <c r="E19" s="39" t="e">
        <f>PRODUCT($D$2:D19)</f>
        <v>#VALUE!</v>
      </c>
      <c r="F19" s="37">
        <f t="shared" si="0"/>
        <v>1.1338567896302409</v>
      </c>
      <c r="G19" s="40" t="e">
        <f t="shared" si="1"/>
        <v>#VALUE!</v>
      </c>
      <c r="H19" s="38" t="s">
        <v>26</v>
      </c>
      <c r="I19" s="42" t="e">
        <f t="shared" si="2"/>
        <v>#VALUE!</v>
      </c>
    </row>
    <row r="20" spans="1:9" ht="20.100000000000001" customHeight="1" x14ac:dyDescent="0.25">
      <c r="A20" s="45" t="s">
        <v>59</v>
      </c>
      <c r="B20" s="25">
        <v>18</v>
      </c>
      <c r="C20" s="36" t="s">
        <v>26</v>
      </c>
      <c r="D20" s="41" t="e">
        <f t="shared" si="3"/>
        <v>#VALUE!</v>
      </c>
      <c r="E20" s="39" t="e">
        <f>PRODUCT($D$2:D20)</f>
        <v>#VALUE!</v>
      </c>
      <c r="F20" s="37">
        <f t="shared" si="0"/>
        <v>1.1422666868245983</v>
      </c>
      <c r="G20" s="40" t="e">
        <f t="shared" si="1"/>
        <v>#VALUE!</v>
      </c>
      <c r="H20" s="38" t="s">
        <v>26</v>
      </c>
      <c r="I20" s="42" t="e">
        <f t="shared" si="2"/>
        <v>#VALUE!</v>
      </c>
    </row>
    <row r="21" spans="1:9" ht="20.100000000000001" customHeight="1" x14ac:dyDescent="0.25">
      <c r="A21" s="45" t="s">
        <v>60</v>
      </c>
      <c r="B21" s="25">
        <v>19</v>
      </c>
      <c r="C21" s="36" t="s">
        <v>26</v>
      </c>
      <c r="D21" s="41" t="e">
        <f t="shared" si="3"/>
        <v>#VALUE!</v>
      </c>
      <c r="E21" s="39" t="e">
        <f>PRODUCT($D$2:D21)</f>
        <v>#VALUE!</v>
      </c>
      <c r="F21" s="37">
        <f t="shared" si="0"/>
        <v>1.1507389608300895</v>
      </c>
      <c r="G21" s="40" t="e">
        <f t="shared" si="1"/>
        <v>#VALUE!</v>
      </c>
      <c r="H21" s="38" t="s">
        <v>26</v>
      </c>
      <c r="I21" s="42" t="e">
        <f t="shared" si="2"/>
        <v>#VALUE!</v>
      </c>
    </row>
  </sheetData>
  <phoneticPr fontId="4" type="noConversion"/>
  <hyperlinks>
    <hyperlink ref="K3" r:id="rId1" tooltip="Tab. 4.1 Indexy cen stavebních děl v členění podle klasifikace CZ-CC na 4 místa, soubor ve formátu XLSX, 55.63 kB" display="https://csu.gov.cz/docs/107508/d2f9a0ca-73a7-808b-fc8b-78b62802ace2/ipccr081825_41.xlsx?version=1.0" xr:uid="{41BA650F-3836-4849-B3C1-88674618447E}"/>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E0080-E1D5-457E-B250-224DC03EF351}">
  <dimension ref="A1:M21"/>
  <sheetViews>
    <sheetView workbookViewId="0">
      <selection activeCell="J3" sqref="J3"/>
    </sheetView>
  </sheetViews>
  <sheetFormatPr defaultRowHeight="15" x14ac:dyDescent="0.25"/>
  <cols>
    <col min="2" max="2" width="24.5703125" customWidth="1"/>
    <col min="3" max="3" width="28.7109375" customWidth="1"/>
    <col min="4" max="6" width="29" customWidth="1"/>
    <col min="7" max="13" width="27" customWidth="1"/>
  </cols>
  <sheetData>
    <row r="1" spans="1:13" x14ac:dyDescent="0.25">
      <c r="D1" t="s">
        <v>11</v>
      </c>
    </row>
    <row r="2" spans="1:13" x14ac:dyDescent="0.25">
      <c r="B2" s="2">
        <v>1000000000</v>
      </c>
      <c r="D2" s="21" t="s">
        <v>10</v>
      </c>
    </row>
    <row r="3" spans="1:13" x14ac:dyDescent="0.25">
      <c r="D3" t="s">
        <v>12</v>
      </c>
    </row>
    <row r="4" spans="1:13" x14ac:dyDescent="0.25">
      <c r="A4" t="s">
        <v>0</v>
      </c>
      <c r="B4" s="1">
        <v>1.03</v>
      </c>
      <c r="D4" t="s">
        <v>13</v>
      </c>
    </row>
    <row r="5" spans="1:13" x14ac:dyDescent="0.25">
      <c r="A5" t="s">
        <v>1</v>
      </c>
      <c r="B5">
        <f>B4^0.25</f>
        <v>1.0074170717777329</v>
      </c>
    </row>
    <row r="6" spans="1:13" s="11" customFormat="1" ht="20.100000000000001" customHeight="1" x14ac:dyDescent="0.25">
      <c r="A6" s="3" t="s">
        <v>14</v>
      </c>
      <c r="B6" s="4" t="s">
        <v>2</v>
      </c>
      <c r="C6" s="5" t="s">
        <v>5</v>
      </c>
      <c r="D6" s="5" t="s">
        <v>22</v>
      </c>
      <c r="E6" s="6" t="s">
        <v>3</v>
      </c>
      <c r="F6" s="6" t="s">
        <v>21</v>
      </c>
      <c r="G6" s="7" t="s">
        <v>19</v>
      </c>
      <c r="H6" s="7" t="s">
        <v>20</v>
      </c>
      <c r="I6" s="8" t="s">
        <v>6</v>
      </c>
      <c r="J6" s="31" t="s">
        <v>4</v>
      </c>
      <c r="K6" s="9" t="s">
        <v>8</v>
      </c>
      <c r="L6" s="10" t="s">
        <v>7</v>
      </c>
      <c r="M6" s="10" t="s">
        <v>9</v>
      </c>
    </row>
    <row r="7" spans="1:13" s="20" customFormat="1" ht="20.100000000000001" customHeight="1" x14ac:dyDescent="0.25">
      <c r="A7" s="12">
        <v>0</v>
      </c>
      <c r="B7" s="13">
        <v>131.19999999999999</v>
      </c>
      <c r="C7" s="14">
        <f>1</f>
        <v>1</v>
      </c>
      <c r="D7" s="14">
        <f>(C7-1)*100</f>
        <v>0</v>
      </c>
      <c r="E7" s="15">
        <f>PRODUCT($C$7:C7)</f>
        <v>1</v>
      </c>
      <c r="F7" s="15">
        <f>(E7-1)*100</f>
        <v>0</v>
      </c>
      <c r="G7" s="16">
        <f t="shared" ref="G7:G20" si="0">$B$4^(A7/4)</f>
        <v>1</v>
      </c>
      <c r="H7" s="16">
        <f>(G7-1)*100</f>
        <v>0</v>
      </c>
      <c r="I7" s="17">
        <f>IF((E7-G7)&gt;0,(E7-G7),0)</f>
        <v>0</v>
      </c>
      <c r="J7" s="32">
        <v>0</v>
      </c>
      <c r="K7" s="18">
        <f>$J7*I7</f>
        <v>0</v>
      </c>
      <c r="L7" s="19">
        <f>J7+K7</f>
        <v>0</v>
      </c>
      <c r="M7" s="19">
        <f>$J7*E7</f>
        <v>0</v>
      </c>
    </row>
    <row r="8" spans="1:13" s="20" customFormat="1" ht="20.100000000000001" customHeight="1" x14ac:dyDescent="0.25">
      <c r="A8" s="12">
        <v>1</v>
      </c>
      <c r="B8" s="13">
        <v>135.1</v>
      </c>
      <c r="C8" s="14">
        <f>B8/B7</f>
        <v>1.0297256097560976</v>
      </c>
      <c r="D8" s="14">
        <f t="shared" ref="D8:D20" si="1">(C8-1)*100</f>
        <v>2.9725609756097615</v>
      </c>
      <c r="E8" s="15">
        <f>PRODUCT($C$7:C8)</f>
        <v>1.0297256097560976</v>
      </c>
      <c r="F8" s="15">
        <f>(E8-1)*100</f>
        <v>2.9725609756097615</v>
      </c>
      <c r="G8" s="16">
        <f t="shared" si="0"/>
        <v>1.0074170717777329</v>
      </c>
      <c r="H8" s="16">
        <f t="shared" ref="H8:H20" si="2">(G8-1)*100</f>
        <v>0.74170717777328754</v>
      </c>
      <c r="I8" s="17">
        <f t="shared" ref="I8:I20" si="3">IF((E8-G8)&gt;0,(E8-G8),0)</f>
        <v>2.230853797836474E-2</v>
      </c>
      <c r="J8" s="32">
        <f>$B$2/13</f>
        <v>76923076.923076928</v>
      </c>
      <c r="K8" s="18">
        <f t="shared" ref="K8:K20" si="4">$J8*I8</f>
        <v>1716041.3829511339</v>
      </c>
      <c r="L8" s="19">
        <f t="shared" ref="L8:L20" si="5">J8+K8</f>
        <v>78639118.306028068</v>
      </c>
      <c r="M8" s="19">
        <f t="shared" ref="M8:M20" si="6">$J8*E8</f>
        <v>79209662.288930595</v>
      </c>
    </row>
    <row r="9" spans="1:13" s="20" customFormat="1" ht="20.100000000000001" customHeight="1" x14ac:dyDescent="0.25">
      <c r="A9" s="12">
        <v>2</v>
      </c>
      <c r="B9" s="13">
        <v>137.9</v>
      </c>
      <c r="C9" s="14">
        <f t="shared" ref="C9:C20" si="7">B9/B8</f>
        <v>1.0207253886010363</v>
      </c>
      <c r="D9" s="14">
        <f t="shared" si="1"/>
        <v>2.0725388601036343</v>
      </c>
      <c r="E9" s="15">
        <f>PRODUCT($C$7:C9)</f>
        <v>1.0510670731707319</v>
      </c>
      <c r="F9" s="15">
        <f t="shared" ref="F9:F20" si="8">(E9-1)*100</f>
        <v>5.1067073170731891</v>
      </c>
      <c r="G9" s="16">
        <f t="shared" si="0"/>
        <v>1.014889156509222</v>
      </c>
      <c r="H9" s="16">
        <f t="shared" si="2"/>
        <v>1.4889156509221957</v>
      </c>
      <c r="I9" s="17">
        <f t="shared" si="3"/>
        <v>3.6177916661509935E-2</v>
      </c>
      <c r="J9" s="32">
        <f t="shared" ref="J9:J20" si="9">$B$2/13</f>
        <v>76923076.923076928</v>
      </c>
      <c r="K9" s="18">
        <f t="shared" si="4"/>
        <v>2782916.6662699953</v>
      </c>
      <c r="L9" s="19">
        <f t="shared" si="5"/>
        <v>79705993.589346915</v>
      </c>
      <c r="M9" s="19">
        <f t="shared" si="6"/>
        <v>80851313.320825532</v>
      </c>
    </row>
    <row r="10" spans="1:13" s="20" customFormat="1" ht="20.100000000000001" customHeight="1" x14ac:dyDescent="0.25">
      <c r="A10" s="12">
        <v>3</v>
      </c>
      <c r="B10" s="13">
        <v>140.30000000000001</v>
      </c>
      <c r="C10" s="14">
        <f t="shared" si="7"/>
        <v>1.0174039158810733</v>
      </c>
      <c r="D10" s="14">
        <f t="shared" si="1"/>
        <v>1.7403915881073262</v>
      </c>
      <c r="E10" s="15">
        <f>PRODUCT($C$7:C10)</f>
        <v>1.0693597560975612</v>
      </c>
      <c r="F10" s="15">
        <f t="shared" si="8"/>
        <v>6.9359756097561176</v>
      </c>
      <c r="G10" s="16">
        <f t="shared" si="0"/>
        <v>1.0224166622294937</v>
      </c>
      <c r="H10" s="16">
        <f t="shared" si="2"/>
        <v>2.2416662229493678</v>
      </c>
      <c r="I10" s="17">
        <f t="shared" si="3"/>
        <v>4.6943093868067498E-2</v>
      </c>
      <c r="J10" s="32">
        <f t="shared" si="9"/>
        <v>76923076.923076928</v>
      </c>
      <c r="K10" s="18">
        <f t="shared" si="4"/>
        <v>3611007.2206205768</v>
      </c>
      <c r="L10" s="19">
        <f t="shared" si="5"/>
        <v>80534084.1436975</v>
      </c>
      <c r="M10" s="19">
        <f t="shared" si="6"/>
        <v>82258442.776735485</v>
      </c>
    </row>
    <row r="11" spans="1:13" s="20" customFormat="1" ht="20.100000000000001" customHeight="1" x14ac:dyDescent="0.25">
      <c r="A11" s="12">
        <v>4</v>
      </c>
      <c r="B11" s="13">
        <v>141.80000000000001</v>
      </c>
      <c r="C11" s="14">
        <f t="shared" si="7"/>
        <v>1.0106913756236635</v>
      </c>
      <c r="D11" s="14">
        <f t="shared" si="1"/>
        <v>1.0691375623663513</v>
      </c>
      <c r="E11" s="15">
        <f>PRODUCT($C$7:C11)</f>
        <v>1.0807926829268295</v>
      </c>
      <c r="F11" s="15">
        <f t="shared" si="8"/>
        <v>8.0792682926829507</v>
      </c>
      <c r="G11" s="16">
        <f t="shared" si="0"/>
        <v>1.03</v>
      </c>
      <c r="H11" s="16">
        <f t="shared" si="2"/>
        <v>3.0000000000000027</v>
      </c>
      <c r="I11" s="17">
        <f t="shared" si="3"/>
        <v>5.079268292682948E-2</v>
      </c>
      <c r="J11" s="32">
        <f t="shared" si="9"/>
        <v>76923076.923076928</v>
      </c>
      <c r="K11" s="18">
        <f t="shared" si="4"/>
        <v>3907129.4559099604</v>
      </c>
      <c r="L11" s="19">
        <f t="shared" si="5"/>
        <v>80830206.378986895</v>
      </c>
      <c r="M11" s="19">
        <f t="shared" si="6"/>
        <v>83137898.686679199</v>
      </c>
    </row>
    <row r="12" spans="1:13" s="20" customFormat="1" ht="20.100000000000001" customHeight="1" x14ac:dyDescent="0.25">
      <c r="A12" s="12">
        <v>5</v>
      </c>
      <c r="B12" s="13">
        <v>142</v>
      </c>
      <c r="C12" s="14">
        <f t="shared" si="7"/>
        <v>1.001410437235543</v>
      </c>
      <c r="D12" s="14">
        <f t="shared" si="1"/>
        <v>0.14104372355430161</v>
      </c>
      <c r="E12" s="15">
        <f>PRODUCT($C$7:C12)</f>
        <v>1.0823170731707319</v>
      </c>
      <c r="F12" s="15">
        <f t="shared" si="8"/>
        <v>8.2317073170731891</v>
      </c>
      <c r="G12" s="16">
        <f t="shared" si="0"/>
        <v>1.037639583931065</v>
      </c>
      <c r="H12" s="16">
        <f t="shared" si="2"/>
        <v>3.7639583931065035</v>
      </c>
      <c r="I12" s="17">
        <f t="shared" si="3"/>
        <v>4.4677489239666857E-2</v>
      </c>
      <c r="J12" s="32">
        <f t="shared" si="9"/>
        <v>76923076.923076928</v>
      </c>
      <c r="K12" s="18">
        <f t="shared" si="4"/>
        <v>3436729.9415128352</v>
      </c>
      <c r="L12" s="19">
        <f t="shared" si="5"/>
        <v>80359806.864589766</v>
      </c>
      <c r="M12" s="19">
        <f t="shared" si="6"/>
        <v>83255159.474671692</v>
      </c>
    </row>
    <row r="13" spans="1:13" s="20" customFormat="1" ht="20.100000000000001" customHeight="1" x14ac:dyDescent="0.25">
      <c r="A13" s="12">
        <v>6</v>
      </c>
      <c r="B13" s="13">
        <v>142.1</v>
      </c>
      <c r="C13" s="14">
        <f t="shared" si="7"/>
        <v>1.0007042253521126</v>
      </c>
      <c r="D13" s="14">
        <f t="shared" si="1"/>
        <v>7.042253521125641E-2</v>
      </c>
      <c r="E13" s="15">
        <f>PRODUCT($C$7:C13)</f>
        <v>1.0830792682926831</v>
      </c>
      <c r="F13" s="15">
        <f t="shared" si="8"/>
        <v>8.3079268292683075</v>
      </c>
      <c r="G13" s="16">
        <f t="shared" si="0"/>
        <v>1.0453358312044987</v>
      </c>
      <c r="H13" s="16">
        <f t="shared" si="2"/>
        <v>4.5335831204498689</v>
      </c>
      <c r="I13" s="17">
        <f t="shared" si="3"/>
        <v>3.7743437088184395E-2</v>
      </c>
      <c r="J13" s="32">
        <f t="shared" si="9"/>
        <v>76923076.923076928</v>
      </c>
      <c r="K13" s="18">
        <f t="shared" si="4"/>
        <v>2903341.3144757231</v>
      </c>
      <c r="L13" s="19">
        <f t="shared" si="5"/>
        <v>79826418.237552658</v>
      </c>
      <c r="M13" s="19">
        <f t="shared" si="6"/>
        <v>83313789.86866793</v>
      </c>
    </row>
    <row r="14" spans="1:13" s="20" customFormat="1" ht="20.100000000000001" customHeight="1" x14ac:dyDescent="0.25">
      <c r="A14" s="12">
        <v>7</v>
      </c>
      <c r="B14" s="13">
        <v>142.4</v>
      </c>
      <c r="C14" s="14">
        <f t="shared" si="7"/>
        <v>1.0021111893033077</v>
      </c>
      <c r="D14" s="14">
        <f t="shared" si="1"/>
        <v>0.21111893033076701</v>
      </c>
      <c r="E14" s="15">
        <f>PRODUCT($C$7:C14)</f>
        <v>1.0853658536585369</v>
      </c>
      <c r="F14" s="15">
        <f t="shared" si="8"/>
        <v>8.5365853658536892</v>
      </c>
      <c r="G14" s="16">
        <f t="shared" si="0"/>
        <v>1.0530891620963785</v>
      </c>
      <c r="H14" s="16">
        <f t="shared" si="2"/>
        <v>5.3089162096378484</v>
      </c>
      <c r="I14" s="17">
        <f t="shared" si="3"/>
        <v>3.2276691562158399E-2</v>
      </c>
      <c r="J14" s="32">
        <f t="shared" si="9"/>
        <v>76923076.923076928</v>
      </c>
      <c r="K14" s="18">
        <f t="shared" si="4"/>
        <v>2482822.4278583387</v>
      </c>
      <c r="L14" s="19">
        <f t="shared" si="5"/>
        <v>79405899.350935265</v>
      </c>
      <c r="M14" s="19">
        <f t="shared" si="6"/>
        <v>83489681.050656691</v>
      </c>
    </row>
    <row r="15" spans="1:13" s="20" customFormat="1" ht="20.100000000000001" customHeight="1" x14ac:dyDescent="0.25">
      <c r="A15" s="12">
        <v>8</v>
      </c>
      <c r="B15" s="13">
        <v>142.9</v>
      </c>
      <c r="C15" s="14">
        <f t="shared" si="7"/>
        <v>1.0035112359550562</v>
      </c>
      <c r="D15" s="14">
        <f t="shared" si="1"/>
        <v>0.35112359550562022</v>
      </c>
      <c r="E15" s="15">
        <f>PRODUCT($C$7:C15)</f>
        <v>1.0891768292682931</v>
      </c>
      <c r="F15" s="15">
        <f t="shared" si="8"/>
        <v>8.9176829268293076</v>
      </c>
      <c r="G15" s="16">
        <f t="shared" si="0"/>
        <v>1.0609</v>
      </c>
      <c r="H15" s="16">
        <f t="shared" si="2"/>
        <v>6.0899999999999954</v>
      </c>
      <c r="I15" s="17">
        <f t="shared" si="3"/>
        <v>2.8276829268293113E-2</v>
      </c>
      <c r="J15" s="32">
        <f t="shared" si="9"/>
        <v>76923076.923076928</v>
      </c>
      <c r="K15" s="18">
        <f t="shared" si="4"/>
        <v>2175140.7129456243</v>
      </c>
      <c r="L15" s="19">
        <f t="shared" si="5"/>
        <v>79098217.636022553</v>
      </c>
      <c r="M15" s="19">
        <f t="shared" si="6"/>
        <v>83782833.020637929</v>
      </c>
    </row>
    <row r="16" spans="1:13" s="20" customFormat="1" ht="20.100000000000001" customHeight="1" x14ac:dyDescent="0.25">
      <c r="A16" s="12">
        <v>9</v>
      </c>
      <c r="B16" s="13">
        <v>143.69999999999999</v>
      </c>
      <c r="C16" s="14">
        <f t="shared" si="7"/>
        <v>1.0055983205038488</v>
      </c>
      <c r="D16" s="14">
        <f t="shared" si="1"/>
        <v>0.5598320503848786</v>
      </c>
      <c r="E16" s="15">
        <f>PRODUCT($C$7:C16)</f>
        <v>1.0952743902439028</v>
      </c>
      <c r="F16" s="15">
        <f t="shared" si="8"/>
        <v>9.5274390243902829</v>
      </c>
      <c r="G16" s="16">
        <f t="shared" si="0"/>
        <v>1.0687687714489968</v>
      </c>
      <c r="H16" s="16">
        <f t="shared" si="2"/>
        <v>6.8768771448996846</v>
      </c>
      <c r="I16" s="17">
        <f t="shared" si="3"/>
        <v>2.6505618794905983E-2</v>
      </c>
      <c r="J16" s="32">
        <f t="shared" si="9"/>
        <v>76923076.923076928</v>
      </c>
      <c r="K16" s="18">
        <f t="shared" si="4"/>
        <v>2038893.7534543064</v>
      </c>
      <c r="L16" s="19">
        <f t="shared" si="5"/>
        <v>78961970.67653124</v>
      </c>
      <c r="M16" s="19">
        <f t="shared" si="6"/>
        <v>84251876.172607914</v>
      </c>
    </row>
    <row r="17" spans="1:13" s="20" customFormat="1" ht="20.100000000000001" customHeight="1" x14ac:dyDescent="0.25">
      <c r="A17" s="12">
        <v>10</v>
      </c>
      <c r="B17" s="13">
        <v>144.80000000000001</v>
      </c>
      <c r="C17" s="14">
        <f t="shared" si="7"/>
        <v>1.0076548364648574</v>
      </c>
      <c r="D17" s="14">
        <f t="shared" si="1"/>
        <v>0.76548364648574285</v>
      </c>
      <c r="E17" s="15">
        <f>PRODUCT($C$7:C17)</f>
        <v>1.1036585365853664</v>
      </c>
      <c r="F17" s="15">
        <f t="shared" si="8"/>
        <v>10.36585365853664</v>
      </c>
      <c r="G17" s="16">
        <f t="shared" si="0"/>
        <v>1.0766959061406336</v>
      </c>
      <c r="H17" s="16">
        <f t="shared" si="2"/>
        <v>7.6695906140633596</v>
      </c>
      <c r="I17" s="17">
        <f t="shared" si="3"/>
        <v>2.6962630444732794E-2</v>
      </c>
      <c r="J17" s="32">
        <f t="shared" si="9"/>
        <v>76923076.923076928</v>
      </c>
      <c r="K17" s="18">
        <f t="shared" si="4"/>
        <v>2074048.4957486766</v>
      </c>
      <c r="L17" s="19">
        <f t="shared" si="5"/>
        <v>78997125.418825611</v>
      </c>
      <c r="M17" s="19">
        <f t="shared" si="6"/>
        <v>84896810.506566644</v>
      </c>
    </row>
    <row r="18" spans="1:13" s="20" customFormat="1" ht="20.100000000000001" customHeight="1" x14ac:dyDescent="0.25">
      <c r="A18" s="12">
        <v>11</v>
      </c>
      <c r="B18" s="13">
        <v>145.6</v>
      </c>
      <c r="C18" s="14">
        <f t="shared" si="7"/>
        <v>1.0055248618784529</v>
      </c>
      <c r="D18" s="14">
        <f t="shared" si="1"/>
        <v>0.55248618784529135</v>
      </c>
      <c r="E18" s="15">
        <f>PRODUCT($C$7:C18)</f>
        <v>1.1097560975609759</v>
      </c>
      <c r="F18" s="15">
        <f t="shared" si="8"/>
        <v>10.975609756097594</v>
      </c>
      <c r="G18" s="16">
        <f t="shared" si="0"/>
        <v>1.0846818369592699</v>
      </c>
      <c r="H18" s="16">
        <f t="shared" si="2"/>
        <v>8.4681836959269887</v>
      </c>
      <c r="I18" s="17">
        <f t="shared" si="3"/>
        <v>2.5074260601706033E-2</v>
      </c>
      <c r="J18" s="32">
        <f t="shared" si="9"/>
        <v>76923076.923076928</v>
      </c>
      <c r="K18" s="18">
        <f t="shared" si="4"/>
        <v>1928789.2770543103</v>
      </c>
      <c r="L18" s="19">
        <f t="shared" si="5"/>
        <v>78851866.200131238</v>
      </c>
      <c r="M18" s="19">
        <f t="shared" si="6"/>
        <v>85365853.658536613</v>
      </c>
    </row>
    <row r="19" spans="1:13" s="20" customFormat="1" ht="20.100000000000001" customHeight="1" x14ac:dyDescent="0.25">
      <c r="A19" s="12">
        <v>12</v>
      </c>
      <c r="B19" s="13">
        <v>147.4</v>
      </c>
      <c r="C19" s="14">
        <f t="shared" si="7"/>
        <v>1.0123626373626375</v>
      </c>
      <c r="D19" s="14">
        <f t="shared" si="1"/>
        <v>1.2362637362637541</v>
      </c>
      <c r="E19" s="15">
        <f>PRODUCT($C$7:C19)</f>
        <v>1.1234756097560981</v>
      </c>
      <c r="F19" s="15">
        <f t="shared" si="8"/>
        <v>12.347560975609806</v>
      </c>
      <c r="G19" s="16">
        <f t="shared" si="0"/>
        <v>1.092727</v>
      </c>
      <c r="H19" s="16">
        <f t="shared" si="2"/>
        <v>9.2727000000000004</v>
      </c>
      <c r="I19" s="17">
        <f t="shared" si="3"/>
        <v>3.0748609756098055E-2</v>
      </c>
      <c r="J19" s="32">
        <f t="shared" si="9"/>
        <v>76923076.923076928</v>
      </c>
      <c r="K19" s="18">
        <f t="shared" si="4"/>
        <v>2365277.6735460046</v>
      </c>
      <c r="L19" s="19">
        <f t="shared" si="5"/>
        <v>79288354.596622929</v>
      </c>
      <c r="M19" s="19">
        <f t="shared" si="6"/>
        <v>86421200.750469089</v>
      </c>
    </row>
    <row r="20" spans="1:13" s="20" customFormat="1" ht="20.100000000000001" customHeight="1" x14ac:dyDescent="0.25">
      <c r="A20" s="12">
        <v>13</v>
      </c>
      <c r="B20" s="13">
        <v>147.9</v>
      </c>
      <c r="C20" s="14">
        <f t="shared" si="7"/>
        <v>1.0033921302578019</v>
      </c>
      <c r="D20" s="14">
        <f t="shared" si="1"/>
        <v>0.33921302578019397</v>
      </c>
      <c r="E20" s="15">
        <f>PRODUCT($C$7:C20)</f>
        <v>1.1272865853658542</v>
      </c>
      <c r="F20" s="15">
        <f t="shared" si="8"/>
        <v>12.728658536585424</v>
      </c>
      <c r="G20" s="16">
        <f t="shared" si="0"/>
        <v>1.1008318345924668</v>
      </c>
      <c r="H20" s="16">
        <f t="shared" si="2"/>
        <v>10.08318345924668</v>
      </c>
      <c r="I20" s="17">
        <f t="shared" si="3"/>
        <v>2.6454750773387437E-2</v>
      </c>
      <c r="J20" s="32">
        <f t="shared" si="9"/>
        <v>76923076.923076928</v>
      </c>
      <c r="K20" s="18">
        <f t="shared" si="4"/>
        <v>2034980.8287221107</v>
      </c>
      <c r="L20" s="19">
        <f t="shared" si="5"/>
        <v>78958057.751799032</v>
      </c>
      <c r="M20" s="19">
        <f t="shared" si="6"/>
        <v>86714352.720450327</v>
      </c>
    </row>
    <row r="21" spans="1:13" s="20" customFormat="1" ht="20.100000000000001" customHeight="1" x14ac:dyDescent="0.25">
      <c r="A21" s="12"/>
      <c r="B21" s="12"/>
      <c r="C21" s="12"/>
      <c r="D21" s="12"/>
      <c r="E21" s="12"/>
      <c r="F21" s="12"/>
      <c r="G21" s="12"/>
      <c r="H21" s="12"/>
      <c r="I21" s="12"/>
      <c r="J21" s="32">
        <f>SUM(J7:J20)</f>
        <v>999999999.99999976</v>
      </c>
      <c r="K21" s="18">
        <f t="shared" ref="K21:M21" si="10">SUM(K7:K20)</f>
        <v>33457119.151069596</v>
      </c>
      <c r="L21" s="19">
        <f t="shared" si="10"/>
        <v>1033457119.1510695</v>
      </c>
      <c r="M21" s="19">
        <f t="shared" si="10"/>
        <v>1086948874.2964356</v>
      </c>
    </row>
  </sheetData>
  <hyperlinks>
    <hyperlink ref="D2" r:id="rId1" tooltip="Tab. 4.1 Indexy cen stavebních děl v členění podle klasifikace CZ-CC na 4 místa, soubor ve formátu XLSX, 55.63 kB" display="https://csu.gov.cz/docs/107508/d2f9a0ca-73a7-808b-fc8b-78b62802ace2/ipccr081825_41.xlsx?version=1.0" xr:uid="{3FCC984B-8036-4712-BD47-2FEA525886D0}"/>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67920-1146-403E-A85C-B461D1B71EE8}">
  <dimension ref="A1:A14"/>
  <sheetViews>
    <sheetView tabSelected="1" workbookViewId="0">
      <selection activeCell="A12" sqref="A12"/>
    </sheetView>
  </sheetViews>
  <sheetFormatPr defaultRowHeight="15" x14ac:dyDescent="0.25"/>
  <cols>
    <col min="1" max="1" width="154.28515625" style="50" customWidth="1"/>
  </cols>
  <sheetData>
    <row r="1" spans="1:1" ht="30" x14ac:dyDescent="0.25">
      <c r="A1" s="50" t="s">
        <v>37</v>
      </c>
    </row>
    <row r="2" spans="1:1" ht="30" x14ac:dyDescent="0.25">
      <c r="A2" s="50" t="s">
        <v>32</v>
      </c>
    </row>
    <row r="3" spans="1:1" ht="30" x14ac:dyDescent="0.25">
      <c r="A3" s="50" t="s">
        <v>38</v>
      </c>
    </row>
    <row r="5" spans="1:1" ht="45" x14ac:dyDescent="0.25">
      <c r="A5" s="50" t="s">
        <v>36</v>
      </c>
    </row>
    <row r="7" spans="1:1" ht="45" x14ac:dyDescent="0.25">
      <c r="A7" s="50" t="s">
        <v>61</v>
      </c>
    </row>
    <row r="8" spans="1:1" ht="45" x14ac:dyDescent="0.25">
      <c r="A8" s="50" t="s">
        <v>33</v>
      </c>
    </row>
    <row r="9" spans="1:1" ht="30" x14ac:dyDescent="0.25">
      <c r="A9" s="50" t="s">
        <v>62</v>
      </c>
    </row>
    <row r="10" spans="1:1" ht="30" x14ac:dyDescent="0.25">
      <c r="A10" s="50" t="s">
        <v>34</v>
      </c>
    </row>
    <row r="11" spans="1:1" ht="45" x14ac:dyDescent="0.25">
      <c r="A11" s="50" t="s">
        <v>35</v>
      </c>
    </row>
    <row r="12" spans="1:1" ht="60" x14ac:dyDescent="0.25">
      <c r="A12" s="50" t="s">
        <v>63</v>
      </c>
    </row>
    <row r="13" spans="1:1" ht="30" x14ac:dyDescent="0.25">
      <c r="A13" s="50" t="s">
        <v>39</v>
      </c>
    </row>
    <row r="14" spans="1:1" ht="30" x14ac:dyDescent="0.25">
      <c r="A14" s="50" t="s">
        <v>40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Doplatková kalkulačka</vt:lpstr>
      <vt:lpstr>Vzor s historickými daty</vt:lpstr>
      <vt:lpstr>Popis fungování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Semerád Pavel Mgr.</dc:creator>
  <cp:lastModifiedBy>Michalová Květoslava</cp:lastModifiedBy>
  <dcterms:created xsi:type="dcterms:W3CDTF">2022-05-26T09:33:29Z</dcterms:created>
  <dcterms:modified xsi:type="dcterms:W3CDTF">2025-11-25T07:54:27Z</dcterms:modified>
</cp:coreProperties>
</file>